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2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titration'!$G$6</definedName>
    <definedName name="Kb">'weak acid titration'!$F$6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<sst xmlns="http://schemas.openxmlformats.org/spreadsheetml/2006/main" count="29" uniqueCount="26">
  <si>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</si>
  <si>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</si>
  <si>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</si>
  <si>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</si>
  <si>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</si>
  <si>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</si>
  <si>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</si>
  <si>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</si>
  <si>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</si>
  <si>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</si>
  <si>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</si>
  <si>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</si>
  <si>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conc B</t>
  </si>
  <si>
    <t>vol B</t>
  </si>
  <si>
    <t>mmol B</t>
  </si>
  <si>
    <t>conc H+</t>
  </si>
  <si>
    <t>Kb</t>
  </si>
  <si>
    <t>Ka</t>
  </si>
  <si>
    <t>mmol BH+</t>
  </si>
  <si>
    <t>[H+]</t>
  </si>
  <si>
    <t>[OH-]</t>
  </si>
  <si>
    <t>[BH+]</t>
  </si>
  <si>
    <t>[B]</t>
  </si>
  <si>
    <t>mL H+</t>
  </si>
  <si>
    <t>pKb</t>
  </si>
  <si>
    <t>pKa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</si>
</sst>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39862360"/>
        <c:axId val="23216921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39862360"/>
        <c:axId val="23216921"/>
      </c:scatterChart>
      <c:catAx>
        <c:axId val="3986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216921"/>
        <c:crosses val="autoZero"/>
        <c:auto val="1"/>
        <c:lblOffset val="100"/>
        <c:noMultiLvlLbl val="0"/>
      </c:catAx>
      <c:valAx>
        <c:axId val="2321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862360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0822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conjugate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24</v>
      </c>
      <c r="G3" s="2" t="s">
        <v>25</v>
      </c>
    </row>
    <row r="4" spans="6:7" ht="12.75">
      <c r="F4" s="21">
        <f>-LOG(Kb,10)</f>
        <v>5</v>
      </c>
      <c r="G4" s="21">
        <f>-LOG(Ka,10)</f>
        <v>8.999999999999998</v>
      </c>
    </row>
    <row r="5" spans="2:9" ht="12.75"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1E-05</v>
      </c>
      <c r="G6" s="2">
        <f>0.00000000000001/F6</f>
        <v>9.999999999999999E-10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14</v>
      </c>
      <c r="D9" s="6" t="s">
        <v>18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23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19</v>
      </c>
      <c r="G10" s="7" t="s">
        <v>20</v>
      </c>
      <c r="H10" s="7" t="s">
        <v>21</v>
      </c>
      <c r="I10" s="7" t="s">
        <v>22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1.005012499921876E-11</v>
      </c>
      <c r="G11" s="1">
        <f aca="true" t="shared" si="2" ref="G11:G16">(SQRT(4*I11*Kb+(Kb+H11)^2)-(Kb+H11))/2</f>
        <v>0.000995012499921876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>14+LOG(G11)</f>
        <v>10.997828536638185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4" ref="C12:C24">mmolHA-B12*mmolHA</f>
        <v>4.5</v>
      </c>
      <c r="D12">
        <f aca="true" t="shared" si="5" ref="D12:D19">mmolHA-C12</f>
        <v>0.5</v>
      </c>
      <c r="E12">
        <f t="shared" si="0"/>
        <v>55</v>
      </c>
      <c r="F12" s="1">
        <f t="shared" si="1"/>
        <v>1.1232147980746885E-10</v>
      </c>
      <c r="G12" s="1">
        <f t="shared" si="2"/>
        <v>8.903016606566332E-05</v>
      </c>
      <c r="H12" s="1">
        <f aca="true" t="shared" si="6" ref="H12:H19">D12/E12</f>
        <v>0.00909090909090909</v>
      </c>
      <c r="I12" s="1">
        <f aca="true" t="shared" si="7" ref="I12:I19">C12/E12</f>
        <v>0.08181818181818182</v>
      </c>
      <c r="J12">
        <f t="shared" si="3"/>
        <v>5</v>
      </c>
      <c r="K12" s="5">
        <f aca="true" t="shared" si="8" ref="K12:K24">14+LOG(G12)</f>
        <v>9.94953718345515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4"/>
        <v>3.75</v>
      </c>
      <c r="D13">
        <f t="shared" si="5"/>
        <v>1.25</v>
      </c>
      <c r="E13">
        <f t="shared" si="0"/>
        <v>62.5</v>
      </c>
      <c r="F13" s="1">
        <f t="shared" si="1"/>
        <v>3.339990034848237E-10</v>
      </c>
      <c r="G13" s="1">
        <f t="shared" si="2"/>
        <v>2.994020908943934E-05</v>
      </c>
      <c r="H13" s="1">
        <f t="shared" si="6"/>
        <v>0.02</v>
      </c>
      <c r="I13" s="1">
        <f t="shared" si="7"/>
        <v>0.06</v>
      </c>
      <c r="J13">
        <f t="shared" si="3"/>
        <v>12.5</v>
      </c>
      <c r="K13" s="5">
        <f t="shared" si="8"/>
        <v>9.476254828941991</v>
      </c>
    </row>
    <row r="14" spans="2:12" ht="15.75">
      <c r="B14" s="13">
        <v>0.5</v>
      </c>
      <c r="C14" s="14">
        <f t="shared" si="4"/>
        <v>2.5</v>
      </c>
      <c r="D14" s="14">
        <f t="shared" si="5"/>
        <v>2.5</v>
      </c>
      <c r="E14" s="14">
        <f t="shared" si="0"/>
        <v>75</v>
      </c>
      <c r="F14" s="15">
        <f t="shared" si="1"/>
        <v>1.0005998201615608E-09</v>
      </c>
      <c r="G14" s="1">
        <f t="shared" si="2"/>
        <v>9.994005394069888E-06</v>
      </c>
      <c r="H14" s="15">
        <f t="shared" si="6"/>
        <v>0.03333333333333333</v>
      </c>
      <c r="I14" s="15">
        <f t="shared" si="7"/>
        <v>0.03333333333333333</v>
      </c>
      <c r="J14" s="14">
        <f t="shared" si="3"/>
        <v>25</v>
      </c>
      <c r="K14" s="16">
        <f t="shared" si="8"/>
        <v>8.999739579508624</v>
      </c>
      <c r="L14" s="10"/>
    </row>
    <row r="15" spans="2:12" ht="12.75">
      <c r="B15" s="4">
        <v>0.75</v>
      </c>
      <c r="C15">
        <f t="shared" si="4"/>
        <v>1.25</v>
      </c>
      <c r="D15">
        <f t="shared" si="5"/>
        <v>3.75</v>
      </c>
      <c r="E15">
        <f t="shared" si="0"/>
        <v>87.5</v>
      </c>
      <c r="F15" s="1">
        <f t="shared" si="1"/>
        <v>3.000933260769217E-09</v>
      </c>
      <c r="G15" s="1">
        <f t="shared" si="2"/>
        <v>3.3322966994063508E-06</v>
      </c>
      <c r="H15" s="1">
        <f t="shared" si="6"/>
        <v>0.04285714285714286</v>
      </c>
      <c r="I15" s="1">
        <f t="shared" si="7"/>
        <v>0.014285714285714285</v>
      </c>
      <c r="J15">
        <f t="shared" si="3"/>
        <v>37.5</v>
      </c>
      <c r="K15" s="5">
        <f t="shared" si="8"/>
        <v>8.522743662956337</v>
      </c>
      <c r="L15" s="10"/>
    </row>
    <row r="16" spans="2:11" ht="12.75">
      <c r="B16" s="4">
        <v>0.9</v>
      </c>
      <c r="C16">
        <f t="shared" si="4"/>
        <v>0.5</v>
      </c>
      <c r="D16">
        <f t="shared" si="5"/>
        <v>4.5</v>
      </c>
      <c r="E16">
        <f t="shared" si="0"/>
        <v>95</v>
      </c>
      <c r="F16" s="1">
        <f t="shared" si="1"/>
        <v>9.002111061609577E-09</v>
      </c>
      <c r="G16" s="1">
        <f t="shared" si="2"/>
        <v>1.1108505473395036E-06</v>
      </c>
      <c r="H16" s="1">
        <f t="shared" si="6"/>
        <v>0.04736842105263158</v>
      </c>
      <c r="I16" s="1">
        <f t="shared" si="7"/>
        <v>0.005263157894736842</v>
      </c>
      <c r="J16">
        <f t="shared" si="3"/>
        <v>45</v>
      </c>
      <c r="K16" s="5">
        <f t="shared" si="8"/>
        <v>8.0456556333497</v>
      </c>
    </row>
    <row r="17" spans="2:11" ht="12.75">
      <c r="B17" s="4">
        <v>0.99</v>
      </c>
      <c r="C17">
        <f t="shared" si="4"/>
        <v>0.04999999999999982</v>
      </c>
      <c r="D17">
        <f t="shared" si="5"/>
        <v>4.95</v>
      </c>
      <c r="E17">
        <f t="shared" si="0"/>
        <v>99.5</v>
      </c>
      <c r="F17" s="1">
        <f>(SQRT(4*H17*Ka+(Ka+I17)^2)-(Ka+I17))/2</f>
        <v>9.898030679794797E-08</v>
      </c>
      <c r="G17" s="1">
        <f aca="true" t="shared" si="9" ref="G17:G24">Kw/F17</f>
        <v>1.0103019806165439E-07</v>
      </c>
      <c r="H17" s="1">
        <f t="shared" si="6"/>
        <v>0.04974874371859297</v>
      </c>
      <c r="I17" s="1">
        <f t="shared" si="7"/>
        <v>0.0005025125628140686</v>
      </c>
      <c r="J17">
        <f t="shared" si="3"/>
        <v>49.5</v>
      </c>
      <c r="K17" s="5">
        <f t="shared" si="8"/>
        <v>7.004451204389791</v>
      </c>
    </row>
    <row r="18" spans="2:11" ht="12.75">
      <c r="B18" s="4">
        <v>0.9975</v>
      </c>
      <c r="C18">
        <f t="shared" si="4"/>
        <v>0.01249999999999929</v>
      </c>
      <c r="D18">
        <f t="shared" si="5"/>
        <v>4.987500000000001</v>
      </c>
      <c r="E18">
        <f t="shared" si="0"/>
        <v>99.875</v>
      </c>
      <c r="F18" s="1">
        <f>(SQRT(4*H18*Ka+(Ka+I18)^2)-(Ka+I18))/2</f>
        <v>3.977328725256494E-07</v>
      </c>
      <c r="G18" s="1">
        <f t="shared" si="9"/>
        <v>2.5142503149158508E-08</v>
      </c>
      <c r="H18" s="1">
        <f t="shared" si="6"/>
        <v>0.04993742177722153</v>
      </c>
      <c r="I18" s="1">
        <f t="shared" si="7"/>
        <v>0.00012515644555693907</v>
      </c>
      <c r="J18">
        <f t="shared" si="3"/>
        <v>49.875</v>
      </c>
      <c r="K18" s="5">
        <f t="shared" si="8"/>
        <v>6.400408513196793</v>
      </c>
    </row>
    <row r="19" spans="2:11" ht="15.75">
      <c r="B19" s="17">
        <v>1</v>
      </c>
      <c r="C19" s="18">
        <f t="shared" si="4"/>
        <v>0</v>
      </c>
      <c r="D19" s="18">
        <f t="shared" si="5"/>
        <v>5</v>
      </c>
      <c r="E19" s="18">
        <f t="shared" si="0"/>
        <v>100</v>
      </c>
      <c r="F19" s="19">
        <f>(SQRT(4*H19*Ka+(Ka+I19)^2)-(Ka+I19))/2</f>
        <v>7.070567829543144E-06</v>
      </c>
      <c r="G19" s="19">
        <f t="shared" si="9"/>
        <v>1.414313565908629E-09</v>
      </c>
      <c r="H19" s="19">
        <f t="shared" si="6"/>
        <v>0.05</v>
      </c>
      <c r="I19" s="19">
        <f t="shared" si="7"/>
        <v>0</v>
      </c>
      <c r="J19" s="18">
        <f t="shared" si="3"/>
        <v>50</v>
      </c>
      <c r="K19" s="20">
        <f t="shared" si="8"/>
        <v>5.150545707089284</v>
      </c>
    </row>
    <row r="20" spans="2:11" ht="12.75">
      <c r="B20" s="4">
        <v>1.0025</v>
      </c>
      <c r="C20">
        <f t="shared" si="4"/>
        <v>-0.01249999999999929</v>
      </c>
      <c r="D20">
        <f>mmolHA</f>
        <v>5</v>
      </c>
      <c r="E20">
        <f t="shared" si="0"/>
        <v>100.125</v>
      </c>
      <c r="F20" s="1">
        <f>-C20/E20+(SQRT((-C20/E20+Ka)^2+4*Ka*H20)-(-C20/E20+Ka))/2</f>
        <v>0.00012524266844244912</v>
      </c>
      <c r="G20" s="1">
        <f t="shared" si="9"/>
        <v>7.98449931190595E-11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8"/>
        <v>3.9022476878014896</v>
      </c>
    </row>
    <row r="21" spans="2:11" ht="12.75">
      <c r="B21" s="4">
        <v>1.01</v>
      </c>
      <c r="C21">
        <f t="shared" si="4"/>
        <v>-0.04999999999999982</v>
      </c>
      <c r="D21">
        <f>mmolHA</f>
        <v>5</v>
      </c>
      <c r="E21">
        <f t="shared" si="0"/>
        <v>100.5</v>
      </c>
      <c r="F21" s="1">
        <f>-C21/E21+(SQRT((-C21/E21+Ka)^2+4*Ka*H21)-(-C21/E21+Ka))/2</f>
        <v>0.0004976124175181412</v>
      </c>
      <c r="G21" s="1">
        <f t="shared" si="9"/>
        <v>2.009596153141704E-11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8"/>
        <v>3.303108790712093</v>
      </c>
    </row>
    <row r="22" spans="2:11" ht="12.75">
      <c r="B22" s="4">
        <v>1.1</v>
      </c>
      <c r="C22">
        <f t="shared" si="4"/>
        <v>-0.5</v>
      </c>
      <c r="D22">
        <f>mmolHA</f>
        <v>5</v>
      </c>
      <c r="E22">
        <f t="shared" si="0"/>
        <v>105</v>
      </c>
      <c r="F22" s="1">
        <f>-C22/E22+(SQRT((-C22/E22+Ka)^2+4*Ka*H22)-(-C22/E22+Ka))/2</f>
        <v>0.004761914761881663</v>
      </c>
      <c r="G22" s="1">
        <f t="shared" si="9"/>
        <v>2.0999955900194478E-12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8"/>
        <v>2.322218382718571</v>
      </c>
    </row>
    <row r="23" spans="2:11" ht="12.75">
      <c r="B23" s="4">
        <v>1.5</v>
      </c>
      <c r="C23">
        <f t="shared" si="4"/>
        <v>-2.5</v>
      </c>
      <c r="D23">
        <f>mmolHA</f>
        <v>5</v>
      </c>
      <c r="E23">
        <f t="shared" si="0"/>
        <v>125</v>
      </c>
      <c r="F23" s="1">
        <f>-C23/E23+(SQRT((-C23/E23+Ka)^2+4*Ka*H23)-(-C23/E23+Ka))/2</f>
        <v>0.0200000019999997</v>
      </c>
      <c r="G23" s="1">
        <f t="shared" si="9"/>
        <v>4.999999500000125E-13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8"/>
        <v>1.6989699609065791</v>
      </c>
    </row>
    <row r="24" spans="2:11" ht="12.75">
      <c r="B24" s="4">
        <v>2</v>
      </c>
      <c r="C24">
        <f t="shared" si="4"/>
        <v>-5</v>
      </c>
      <c r="D24">
        <f>mmolHA</f>
        <v>5</v>
      </c>
      <c r="E24">
        <f t="shared" si="0"/>
        <v>150</v>
      </c>
      <c r="F24" s="1">
        <f>-C24/E24+(SQRT((-C24/E24+Ka)^2+4*Ka*H24)-(-C24/E24+Ka))/2</f>
        <v>0.03333333433333327</v>
      </c>
      <c r="G24" s="1">
        <f t="shared" si="9"/>
        <v>2.999999910000008E-13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8"/>
        <v>1.4771212416908295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2008-03-20T22:45:01Z</dcterms:created>
  <dcterms:modified xsi:type="dcterms:W3CDTF">2008-03-24T13:48:51Z</dcterms:modified>
  <cp:category/>
  <cp:version/>
  <cp:contentType/>
  <cp:contentStatus/>
</cp:coreProperties>
</file>