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<sst xmlns="http://schemas.openxmlformats.org/spreadsheetml/2006/main" count="19" uniqueCount="18">
  <si>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</si>
  <si>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</si>
  <si>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</si>
  <si>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</si>
  <si>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</si>
  <si>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</si>
  <si>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</si>
  <si>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</si>
  <si>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</si>
  <si>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</si>
  <si>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</si>
  <si>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conc H+</t>
  </si>
  <si>
    <t>mL of OH-</t>
  </si>
  <si>
    <t>mmol OH-</t>
  </si>
  <si>
    <t>titratant</t>
  </si>
  <si>
    <t>analyte</t>
  </si>
  <si>
    <t>[H+]</t>
  </si>
  <si>
    <t>mL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</si>
</sst>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6072053"/>
        <c:axId val="54648478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6072053"/>
        <c:axId val="54648478"/>
      </c:scatterChart>
      <c:catAx>
        <c:axId val="607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6"/>
          <c:y val="0.085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0.86475</cdr:y>
    </cdr:from>
    <cdr:to>
      <cdr:x>0.70225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38250" y="5010150"/>
          <a:ext cx="2447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K40" sqref="K40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4" spans="3:5" ht="12.75">
      <c r="C4" t="s">
        <v>15</v>
      </c>
      <c r="E4" t="s">
        <v>14</v>
      </c>
    </row>
    <row r="5" spans="2:7" ht="12.75">
      <c r="B5" s="2" t="s">
        <v>10</v>
      </c>
      <c r="C5" s="2" t="s">
        <v>12</v>
      </c>
      <c r="D5" s="2" t="s">
        <v>13</v>
      </c>
      <c r="E5" s="2" t="s">
        <v>11</v>
      </c>
      <c r="F5" s="2" t="s">
        <v>0</v>
      </c>
      <c r="G5" s="2" t="s">
        <v>1</v>
      </c>
    </row>
    <row r="6" spans="2:7" ht="15.75">
      <c r="B6" s="11">
        <v>0.1</v>
      </c>
      <c r="C6" s="11">
        <v>50</v>
      </c>
      <c r="D6" s="2">
        <f>concHA*volHA</f>
        <v>5</v>
      </c>
      <c r="E6" s="11">
        <v>0.1</v>
      </c>
      <c r="F6" s="3">
        <v>1E-14</v>
      </c>
      <c r="G6" s="2">
        <f>mmolHA/concOH</f>
        <v>50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17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16</v>
      </c>
      <c r="F10" s="7" t="s">
        <v>9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5</v>
      </c>
      <c r="D11">
        <f aca="true" t="shared" si="0" ref="D11:D24">volHA+B11*endpoint</f>
        <v>50</v>
      </c>
      <c r="E11" s="1">
        <f aca="true" t="shared" si="1" ref="E11:E19">Kw/F11</f>
        <v>9.999999999999999E-14</v>
      </c>
      <c r="F11" s="1">
        <f aca="true" t="shared" si="2" ref="F11:F18">C11/D11</f>
        <v>0.1</v>
      </c>
      <c r="G11">
        <f aca="true" t="shared" si="3" ref="G11:G24">B11*$G$6</f>
        <v>0</v>
      </c>
      <c r="H11" s="5">
        <f>14+LOG(F11)</f>
        <v>13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4" ref="C12:C24">mmolHA-B12*mmolHA</f>
        <v>4.5</v>
      </c>
      <c r="D12">
        <f t="shared" si="0"/>
        <v>55</v>
      </c>
      <c r="E12" s="1">
        <f t="shared" si="1"/>
        <v>1.2222222222222222E-13</v>
      </c>
      <c r="F12" s="1">
        <f t="shared" si="2"/>
        <v>0.08181818181818182</v>
      </c>
      <c r="G12">
        <f t="shared" si="3"/>
        <v>5</v>
      </c>
      <c r="H12" s="5">
        <f aca="true" t="shared" si="5" ref="H12:H18">14+LOG(F12)</f>
        <v>12.9128498242811</v>
      </c>
      <c r="J12">
        <f>endpoint*2</f>
        <v>100</v>
      </c>
      <c r="K12">
        <v>7</v>
      </c>
    </row>
    <row r="13" spans="2:8" ht="12.75">
      <c r="B13" s="4">
        <v>0.25</v>
      </c>
      <c r="C13">
        <f t="shared" si="4"/>
        <v>3.75</v>
      </c>
      <c r="D13">
        <f t="shared" si="0"/>
        <v>62.5</v>
      </c>
      <c r="E13" s="1">
        <f t="shared" si="1"/>
        <v>1.6666666666666667E-13</v>
      </c>
      <c r="F13" s="1">
        <f t="shared" si="2"/>
        <v>0.06</v>
      </c>
      <c r="G13">
        <f t="shared" si="3"/>
        <v>12.5</v>
      </c>
      <c r="H13" s="5">
        <f t="shared" si="5"/>
        <v>12.778151250383644</v>
      </c>
    </row>
    <row r="14" spans="2:9" ht="12.75">
      <c r="B14" s="16">
        <v>0.5</v>
      </c>
      <c r="C14" s="10">
        <f t="shared" si="4"/>
        <v>2.5</v>
      </c>
      <c r="D14" s="10">
        <f t="shared" si="0"/>
        <v>75</v>
      </c>
      <c r="E14" s="17">
        <f t="shared" si="1"/>
        <v>3E-13</v>
      </c>
      <c r="F14" s="17">
        <f t="shared" si="2"/>
        <v>0.03333333333333333</v>
      </c>
      <c r="G14" s="10">
        <f t="shared" si="3"/>
        <v>25</v>
      </c>
      <c r="H14" s="5">
        <f t="shared" si="5"/>
        <v>12.522878745280337</v>
      </c>
      <c r="I14" s="10"/>
    </row>
    <row r="15" spans="2:9" ht="12.75">
      <c r="B15" s="4">
        <v>0.75</v>
      </c>
      <c r="C15">
        <f t="shared" si="4"/>
        <v>1.25</v>
      </c>
      <c r="D15">
        <f t="shared" si="0"/>
        <v>87.5</v>
      </c>
      <c r="E15" s="1">
        <f t="shared" si="1"/>
        <v>7E-13</v>
      </c>
      <c r="F15" s="1">
        <f t="shared" si="2"/>
        <v>0.014285714285714285</v>
      </c>
      <c r="G15">
        <f t="shared" si="3"/>
        <v>37.5</v>
      </c>
      <c r="H15" s="5">
        <f t="shared" si="5"/>
        <v>12.154901959985743</v>
      </c>
      <c r="I15" s="10"/>
    </row>
    <row r="16" spans="2:8" ht="12.75">
      <c r="B16" s="4">
        <v>0.9</v>
      </c>
      <c r="C16">
        <f t="shared" si="4"/>
        <v>0.5</v>
      </c>
      <c r="D16">
        <f t="shared" si="0"/>
        <v>95</v>
      </c>
      <c r="E16" s="1">
        <f t="shared" si="1"/>
        <v>1.9E-12</v>
      </c>
      <c r="F16" s="1">
        <f t="shared" si="2"/>
        <v>0.005263157894736842</v>
      </c>
      <c r="G16">
        <f t="shared" si="3"/>
        <v>45</v>
      </c>
      <c r="H16" s="5">
        <f t="shared" si="5"/>
        <v>11.721246399047171</v>
      </c>
    </row>
    <row r="17" spans="2:8" ht="12.75">
      <c r="B17" s="4">
        <v>0.99</v>
      </c>
      <c r="C17">
        <f t="shared" si="4"/>
        <v>0.04999999999999982</v>
      </c>
      <c r="D17">
        <f t="shared" si="0"/>
        <v>99.5</v>
      </c>
      <c r="E17" s="1">
        <f t="shared" si="1"/>
        <v>1.990000000000007E-11</v>
      </c>
      <c r="F17" s="1">
        <f t="shared" si="2"/>
        <v>0.0005025125628140686</v>
      </c>
      <c r="G17">
        <f t="shared" si="3"/>
        <v>49.5</v>
      </c>
      <c r="H17" s="5">
        <f t="shared" si="5"/>
        <v>10.701146923590292</v>
      </c>
    </row>
    <row r="18" spans="2:8" ht="12.75">
      <c r="B18" s="4">
        <v>0.9975</v>
      </c>
      <c r="C18">
        <f t="shared" si="4"/>
        <v>0.01249999999999929</v>
      </c>
      <c r="D18">
        <f t="shared" si="0"/>
        <v>99.875</v>
      </c>
      <c r="E18" s="1">
        <f t="shared" si="1"/>
        <v>7.990000000000454E-11</v>
      </c>
      <c r="F18" s="1">
        <f t="shared" si="2"/>
        <v>0.00012515644555693907</v>
      </c>
      <c r="G18">
        <f t="shared" si="3"/>
        <v>49.875</v>
      </c>
      <c r="H18" s="5">
        <f t="shared" si="5"/>
        <v>10.097453220685985</v>
      </c>
    </row>
    <row r="19" spans="2:8" ht="15.75">
      <c r="B19" s="12">
        <v>1</v>
      </c>
      <c r="C19" s="13">
        <f t="shared" si="4"/>
        <v>0</v>
      </c>
      <c r="D19" s="13">
        <f t="shared" si="0"/>
        <v>100</v>
      </c>
      <c r="E19" s="14">
        <f t="shared" si="1"/>
        <v>1.0000000000000001E-07</v>
      </c>
      <c r="F19" s="14">
        <f>SQRT(Kw)</f>
        <v>1E-07</v>
      </c>
      <c r="G19" s="13">
        <f t="shared" si="3"/>
        <v>50</v>
      </c>
      <c r="H19" s="15">
        <f>14+LOG(F19)</f>
        <v>7</v>
      </c>
    </row>
    <row r="20" spans="2:8" ht="12.75">
      <c r="B20" s="4">
        <v>1.0025</v>
      </c>
      <c r="C20">
        <f t="shared" si="4"/>
        <v>-0.01249999999999929</v>
      </c>
      <c r="D20">
        <f t="shared" si="0"/>
        <v>100.125</v>
      </c>
      <c r="E20" s="1">
        <f>-C20/D20</f>
        <v>0.00012484394506865706</v>
      </c>
      <c r="F20" s="1">
        <f>Kw/E20</f>
        <v>8.010000000000456E-11</v>
      </c>
      <c r="G20">
        <f t="shared" si="3"/>
        <v>50.125</v>
      </c>
      <c r="H20" s="5">
        <f>14+LOG(F20)</f>
        <v>3.9036325160842615</v>
      </c>
    </row>
    <row r="21" spans="2:8" ht="12.75">
      <c r="B21" s="4">
        <v>1.01</v>
      </c>
      <c r="C21">
        <f t="shared" si="4"/>
        <v>-0.04999999999999982</v>
      </c>
      <c r="D21">
        <f t="shared" si="0"/>
        <v>100.5</v>
      </c>
      <c r="E21" s="1">
        <f>-C21/D21</f>
        <v>0.0004975124378109435</v>
      </c>
      <c r="F21" s="1">
        <f>Kw/E21</f>
        <v>2.010000000000007E-11</v>
      </c>
      <c r="G21">
        <f t="shared" si="3"/>
        <v>50.5</v>
      </c>
      <c r="H21" s="5">
        <f>14+LOG(F21)</f>
        <v>3.3031960574204913</v>
      </c>
    </row>
    <row r="22" spans="2:8" ht="12.75">
      <c r="B22" s="4">
        <v>1.1</v>
      </c>
      <c r="C22">
        <f t="shared" si="4"/>
        <v>-0.5</v>
      </c>
      <c r="D22">
        <f t="shared" si="0"/>
        <v>105</v>
      </c>
      <c r="E22" s="1">
        <f>-C22/D22</f>
        <v>0.004761904761904762</v>
      </c>
      <c r="F22" s="1">
        <f>Kw/E22</f>
        <v>2.1E-12</v>
      </c>
      <c r="G22">
        <f t="shared" si="3"/>
        <v>55.00000000000001</v>
      </c>
      <c r="H22" s="5">
        <f>14+LOG(F22)</f>
        <v>2.3222192947339195</v>
      </c>
    </row>
    <row r="23" spans="2:8" ht="12.75">
      <c r="B23" s="4">
        <v>1.5</v>
      </c>
      <c r="C23">
        <f t="shared" si="4"/>
        <v>-2.5</v>
      </c>
      <c r="D23">
        <f t="shared" si="0"/>
        <v>125</v>
      </c>
      <c r="E23" s="1">
        <f>-C23/D23</f>
        <v>0.02</v>
      </c>
      <c r="F23" s="1">
        <f>Kw/E23</f>
        <v>5E-13</v>
      </c>
      <c r="G23">
        <f t="shared" si="3"/>
        <v>75</v>
      </c>
      <c r="H23" s="5">
        <f>14+LOG(F23)</f>
        <v>1.6989700043360187</v>
      </c>
    </row>
    <row r="24" spans="2:8" ht="12.75">
      <c r="B24" s="4">
        <v>2</v>
      </c>
      <c r="C24">
        <f t="shared" si="4"/>
        <v>-5</v>
      </c>
      <c r="D24">
        <f t="shared" si="0"/>
        <v>150</v>
      </c>
      <c r="E24" s="1">
        <f>-C24/D24</f>
        <v>0.03333333333333333</v>
      </c>
      <c r="F24" s="1">
        <f>Kw/E24</f>
        <v>3E-13</v>
      </c>
      <c r="G24">
        <f t="shared" si="3"/>
        <v>100</v>
      </c>
      <c r="H24" s="5">
        <f>14+LOG(F24)</f>
        <v>1.4771212547196626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2008-03-20T23:16:49Z</dcterms:modified>
  <cp:category/>
  <cp:version/>
  <cp:contentType/>
  <cp:contentStatus/>
</cp:coreProperties>
</file>