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<sst xmlns="http://schemas.openxmlformats.org/spreadsheetml/2006/main" count="17" uniqueCount="16">
  <si>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</si>
  <si>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</si>
  <si>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</si>
  <si>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</si>
  <si>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</si>
  <si>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</si>
  <si>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</si>
  <si>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</si>
  <si>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</si>
  <si>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</si>
  <si>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</si>
  <si>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[H+]</t>
  </si>
  <si>
    <t>mL OH-</t>
  </si>
  <si>
    <t>mmol H+</t>
  </si>
  <si>
    <t>conc H+</t>
  </si>
  <si>
    <t>mL of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</si>
</sst>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66093125"/>
        <c:axId val="13274698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66093125"/>
        <c:axId val="13274698"/>
      </c:scatterChart>
      <c:catAx>
        <c:axId val="6609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274698"/>
        <c:crosses val="autoZero"/>
        <c:auto val="1"/>
        <c:lblOffset val="100"/>
        <c:noMultiLvlLbl val="0"/>
      </c:catAx>
      <c:valAx>
        <c:axId val="13274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09312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756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0.23575</cdr:x>
      <cdr:y>0.86475</cdr:y>
    </cdr:from>
    <cdr:to>
      <cdr:x>0.69925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5010150"/>
          <a:ext cx="2428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5" spans="2:7" ht="12.75">
      <c r="B5" s="2" t="s">
        <v>14</v>
      </c>
      <c r="C5" s="2" t="s">
        <v>15</v>
      </c>
      <c r="D5" s="2" t="s">
        <v>13</v>
      </c>
      <c r="E5" s="2" t="s">
        <v>10</v>
      </c>
      <c r="F5" s="2" t="s">
        <v>0</v>
      </c>
      <c r="G5" s="2" t="s">
        <v>1</v>
      </c>
    </row>
    <row r="6" spans="2:7" ht="15.75">
      <c r="B6" s="11">
        <v>0.01</v>
      </c>
      <c r="C6" s="11">
        <v>50</v>
      </c>
      <c r="D6" s="2">
        <f>concHA*volHA</f>
        <v>0.5</v>
      </c>
      <c r="E6" s="11">
        <v>0.001</v>
      </c>
      <c r="F6" s="3">
        <v>1E-14</v>
      </c>
      <c r="G6" s="2">
        <f>mmolHA/concOH</f>
        <v>500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12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9</v>
      </c>
      <c r="F10" s="7" t="s">
        <v>11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0.5</v>
      </c>
      <c r="D11">
        <f aca="true" t="shared" si="0" ref="D11:D24">volHA+B11*endpoint</f>
        <v>50</v>
      </c>
      <c r="E11" s="1">
        <f aca="true" t="shared" si="1" ref="E11:E19">Kw/F11</f>
        <v>1E-12</v>
      </c>
      <c r="F11" s="1">
        <f>C11/D11</f>
        <v>0.01</v>
      </c>
      <c r="G11">
        <f aca="true" t="shared" si="2" ref="G11:G24">B11*$G$6</f>
        <v>0</v>
      </c>
      <c r="H11" s="5">
        <f>-LOG(F11)</f>
        <v>2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3" ref="C12:C24">mmolHA-B12*mmolHA</f>
        <v>0.45</v>
      </c>
      <c r="D12">
        <f t="shared" si="0"/>
        <v>100</v>
      </c>
      <c r="E12" s="1">
        <f t="shared" si="1"/>
        <v>2.222222222222222E-12</v>
      </c>
      <c r="F12" s="1">
        <f>C12/D12</f>
        <v>0.0045000000000000005</v>
      </c>
      <c r="G12">
        <f t="shared" si="2"/>
        <v>50</v>
      </c>
      <c r="H12" s="5">
        <f aca="true" t="shared" si="4" ref="H12:H18">-LOG(F12)</f>
        <v>2.346787486224656</v>
      </c>
      <c r="J12">
        <f>endpoint*2</f>
        <v>1000</v>
      </c>
      <c r="K12">
        <v>7</v>
      </c>
    </row>
    <row r="13" spans="2:8" ht="12.75">
      <c r="B13" s="4">
        <v>0.25</v>
      </c>
      <c r="C13">
        <f t="shared" si="3"/>
        <v>0.375</v>
      </c>
      <c r="D13">
        <f t="shared" si="0"/>
        <v>175</v>
      </c>
      <c r="E13" s="1">
        <f t="shared" si="1"/>
        <v>4.666666666666667E-12</v>
      </c>
      <c r="F13" s="1">
        <f>C13/D13</f>
        <v>0.002142857142857143</v>
      </c>
      <c r="G13">
        <f t="shared" si="2"/>
        <v>125</v>
      </c>
      <c r="H13" s="5">
        <f t="shared" si="4"/>
        <v>2.6690067809585756</v>
      </c>
    </row>
    <row r="14" spans="2:9" ht="12.75">
      <c r="B14" s="16">
        <v>0.5</v>
      </c>
      <c r="C14" s="10">
        <f t="shared" si="3"/>
        <v>0.25</v>
      </c>
      <c r="D14" s="10">
        <f t="shared" si="0"/>
        <v>300</v>
      </c>
      <c r="E14" s="17">
        <f t="shared" si="1"/>
        <v>1.1999999999999999E-11</v>
      </c>
      <c r="F14" s="17">
        <f>C14/D14</f>
        <v>0.0008333333333333334</v>
      </c>
      <c r="G14" s="10">
        <f t="shared" si="2"/>
        <v>250</v>
      </c>
      <c r="H14" s="18">
        <f t="shared" si="4"/>
        <v>3.0791812460476247</v>
      </c>
      <c r="I14" s="10"/>
    </row>
    <row r="15" spans="2:9" ht="12.75">
      <c r="B15" s="4">
        <v>0.75</v>
      </c>
      <c r="C15">
        <f t="shared" si="3"/>
        <v>0.125</v>
      </c>
      <c r="D15">
        <f t="shared" si="0"/>
        <v>425</v>
      </c>
      <c r="E15" s="1">
        <f t="shared" si="1"/>
        <v>3.4000000000000005E-11</v>
      </c>
      <c r="F15" s="1">
        <f>C15/D15</f>
        <v>0.0002941176470588235</v>
      </c>
      <c r="G15">
        <f t="shared" si="2"/>
        <v>375</v>
      </c>
      <c r="H15" s="5">
        <f t="shared" si="4"/>
        <v>3.5314789170422554</v>
      </c>
      <c r="I15" s="10"/>
    </row>
    <row r="16" spans="2:8" ht="12.75">
      <c r="B16" s="4">
        <v>0.9</v>
      </c>
      <c r="C16">
        <f t="shared" si="3"/>
        <v>0.04999999999999999</v>
      </c>
      <c r="D16">
        <f t="shared" si="0"/>
        <v>500</v>
      </c>
      <c r="E16" s="1">
        <f t="shared" si="1"/>
        <v>1.0000000000000002E-10</v>
      </c>
      <c r="F16" s="1">
        <f>C16/D16</f>
        <v>9.999999999999998E-05</v>
      </c>
      <c r="G16">
        <f t="shared" si="2"/>
        <v>450</v>
      </c>
      <c r="H16" s="5">
        <f t="shared" si="4"/>
        <v>4</v>
      </c>
    </row>
    <row r="17" spans="2:8" ht="12.75">
      <c r="B17" s="4">
        <v>0.99</v>
      </c>
      <c r="C17">
        <f t="shared" si="3"/>
        <v>0.0050000000000000044</v>
      </c>
      <c r="D17">
        <f t="shared" si="0"/>
        <v>545</v>
      </c>
      <c r="E17" s="1">
        <f t="shared" si="1"/>
        <v>1.0899999999999991E-09</v>
      </c>
      <c r="F17" s="1">
        <f>C17/D17</f>
        <v>9.174311926605512E-06</v>
      </c>
      <c r="G17">
        <f t="shared" si="2"/>
        <v>495</v>
      </c>
      <c r="H17" s="5">
        <f t="shared" si="4"/>
        <v>5.037426497940623</v>
      </c>
    </row>
    <row r="18" spans="2:8" ht="12.75">
      <c r="B18" s="4">
        <v>0.9975</v>
      </c>
      <c r="C18">
        <f t="shared" si="3"/>
        <v>0.0012499999999999734</v>
      </c>
      <c r="D18">
        <f t="shared" si="0"/>
        <v>548.75</v>
      </c>
      <c r="E18" s="1">
        <f t="shared" si="1"/>
        <v>4.390000000000093E-09</v>
      </c>
      <c r="F18" s="1">
        <f>C18/D18</f>
        <v>2.2779043280181746E-06</v>
      </c>
      <c r="G18">
        <f t="shared" si="2"/>
        <v>498.75</v>
      </c>
      <c r="H18" s="5">
        <f t="shared" si="4"/>
        <v>5.642464520242131</v>
      </c>
    </row>
    <row r="19" spans="2:8" ht="15.75">
      <c r="B19" s="12">
        <v>1</v>
      </c>
      <c r="C19" s="13">
        <f t="shared" si="3"/>
        <v>0</v>
      </c>
      <c r="D19" s="13">
        <f t="shared" si="0"/>
        <v>550</v>
      </c>
      <c r="E19" s="14">
        <f t="shared" si="1"/>
        <v>1.0000000000000001E-07</v>
      </c>
      <c r="F19" s="14">
        <f>SQRT(Kw)</f>
        <v>1E-07</v>
      </c>
      <c r="G19" s="13">
        <f t="shared" si="2"/>
        <v>500</v>
      </c>
      <c r="H19" s="15">
        <f aca="true" t="shared" si="5" ref="H19:H24">-LOG(F19)</f>
        <v>7</v>
      </c>
    </row>
    <row r="20" spans="2:8" ht="12.75">
      <c r="B20" s="4">
        <v>1.0025</v>
      </c>
      <c r="C20">
        <f t="shared" si="3"/>
        <v>-0.0012499999999999734</v>
      </c>
      <c r="D20">
        <f t="shared" si="0"/>
        <v>551.25</v>
      </c>
      <c r="E20" s="1">
        <f>-C20/D20</f>
        <v>2.2675736961450764E-06</v>
      </c>
      <c r="F20" s="1">
        <f>Kw/E20</f>
        <v>4.410000000000094E-09</v>
      </c>
      <c r="G20">
        <f t="shared" si="2"/>
        <v>501.25</v>
      </c>
      <c r="H20" s="5">
        <f t="shared" si="5"/>
        <v>8.355561410532152</v>
      </c>
    </row>
    <row r="21" spans="2:8" ht="12.75">
      <c r="B21" s="4">
        <v>1.01</v>
      </c>
      <c r="C21">
        <f t="shared" si="3"/>
        <v>-0.0050000000000000044</v>
      </c>
      <c r="D21">
        <f t="shared" si="0"/>
        <v>555</v>
      </c>
      <c r="E21" s="1">
        <f>-C21/D21</f>
        <v>9.009009009009016E-06</v>
      </c>
      <c r="F21" s="1">
        <f>Kw/E21</f>
        <v>1.109999999999999E-09</v>
      </c>
      <c r="G21">
        <f t="shared" si="2"/>
        <v>505</v>
      </c>
      <c r="H21" s="5">
        <f t="shared" si="5"/>
        <v>8.954677021213342</v>
      </c>
    </row>
    <row r="22" spans="2:8" ht="12.75">
      <c r="B22" s="4">
        <v>1.1</v>
      </c>
      <c r="C22">
        <f t="shared" si="3"/>
        <v>-0.050000000000000044</v>
      </c>
      <c r="D22">
        <f t="shared" si="0"/>
        <v>600</v>
      </c>
      <c r="E22" s="1">
        <f>-C22/D22</f>
        <v>8.333333333333341E-05</v>
      </c>
      <c r="F22" s="1">
        <f>Kw/E22</f>
        <v>1.199999999999999E-10</v>
      </c>
      <c r="G22">
        <f t="shared" si="2"/>
        <v>550</v>
      </c>
      <c r="H22" s="5">
        <f t="shared" si="5"/>
        <v>9.920818753952375</v>
      </c>
    </row>
    <row r="23" spans="2:8" ht="12.75">
      <c r="B23" s="4">
        <v>1.5</v>
      </c>
      <c r="C23">
        <f t="shared" si="3"/>
        <v>-0.25</v>
      </c>
      <c r="D23">
        <f t="shared" si="0"/>
        <v>800</v>
      </c>
      <c r="E23" s="1">
        <f>-C23/D23</f>
        <v>0.0003125</v>
      </c>
      <c r="F23" s="1">
        <f>Kw/E23</f>
        <v>3.2E-11</v>
      </c>
      <c r="G23">
        <f t="shared" si="2"/>
        <v>750</v>
      </c>
      <c r="H23" s="5">
        <f t="shared" si="5"/>
        <v>10.494850021680094</v>
      </c>
    </row>
    <row r="24" spans="2:8" ht="12.75">
      <c r="B24" s="4">
        <v>2</v>
      </c>
      <c r="C24">
        <f t="shared" si="3"/>
        <v>-0.5</v>
      </c>
      <c r="D24">
        <f t="shared" si="0"/>
        <v>1050</v>
      </c>
      <c r="E24" s="1">
        <f>-C24/D24</f>
        <v>0.0004761904761904762</v>
      </c>
      <c r="F24" s="1">
        <f>Kw/E24</f>
        <v>2.1E-11</v>
      </c>
      <c r="G24">
        <f t="shared" si="2"/>
        <v>1000</v>
      </c>
      <c r="H24" s="5">
        <f t="shared" si="5"/>
        <v>10.67778070526608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2008-03-20T23:12:00Z</dcterms:modified>
  <cp:category/>
  <cp:version/>
  <cp:contentType/>
  <cp:contentStatus/>
</cp:coreProperties>
</file>